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'дод.5'!$D$1:$T$44</definedName>
  </definedNames>
  <calcPr fullCalcOnLoad="1"/>
</workbook>
</file>

<file path=xl/sharedStrings.xml><?xml version="1.0" encoding="utf-8"?>
<sst xmlns="http://schemas.openxmlformats.org/spreadsheetml/2006/main" count="111" uniqueCount="91">
  <si>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</si>
  <si>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</si>
  <si>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</si>
  <si>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</si>
  <si>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</si>
  <si>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</si>
  <si>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</si>
  <si>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</si>
  <si>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</si>
  <si>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</si>
  <si>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</si>
  <si>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</si>
  <si>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</si>
  <si>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</si>
  <si>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</si>
  <si>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</si>
  <si>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</si>
  <si>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</si>
  <si>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</si>
  <si>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</si>
  <si>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</si>
  <si>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</si>
  <si>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</si>
  <si>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</si>
  <si>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</si>
  <si>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</si>
  <si>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</si>
  <si>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</si>
  <si>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</si>
  <si>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</si>
  <si>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</si>
  <si>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</si>
  <si>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</si>
  <si>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</si>
  <si>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</si>
  <si>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</si>
  <si>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</si>
  <si>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</si>
  <si>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</si>
  <si>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</si>
  <si>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</si>
  <si>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</si>
  <si>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</si>
  <si>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</si>
  <si>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</si>
  <si>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</si>
  <si>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</si>
  <si>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</si>
  <si>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</si>
  <si>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</si>
  <si>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</si>
  <si>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</si>
  <si>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</si>
  <si>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</si>
  <si>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</si>
  <si>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</si>
  <si>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</si>
  <si>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отг. Бабинська (Гощанський район)</t>
  </si>
  <si>
    <t>отг. Бугринська (Гощанський район)</t>
  </si>
  <si>
    <t>отг. Клесівська (Сарненський район)</t>
  </si>
  <si>
    <t>отг. Миляцька (Дубровицький район)</t>
  </si>
  <si>
    <t>отг. Підлозцівська (Млинівський район)</t>
  </si>
  <si>
    <t>Зміни до показників міжбюджетних трансфертів між державним бюджетом, обласним бюджетом та іншими бюджетами на 2016 рік</t>
  </si>
  <si>
    <t>Субвенції з обласного бюджету</t>
  </si>
  <si>
    <t>Субвенції з державного бюджету</t>
  </si>
  <si>
    <t>Субвенції загального фонду:</t>
  </si>
  <si>
    <t>разом</t>
  </si>
  <si>
    <t>Перший заступник голови обласної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</si>
  <si>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</si>
  <si>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Разом по бюджетах об'єднаних громад</t>
  </si>
  <si>
    <t>Разом по бюджетах районів, міст обласного значення і об'єднаних громад</t>
  </si>
  <si>
    <t xml:space="preserve">споживання (поточні видатки)
та  оновлення матеріально-технічної бази (видатки розвитку)
</t>
  </si>
  <si>
    <t xml:space="preserve">підтримку об’єднаних територіальних громад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технологій)
(видатки розвитку)
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</si>
  <si>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 (видатки розвитку)</t>
  </si>
  <si>
    <t xml:space="preserve">придбання шкільних автобусів
(не більше 
70 відсотків — за рахунок освітньої субвенції, не менше 30 відсотків — за рахунок коштів місцевих бюджетів) (видатки розвитку)
</t>
  </si>
  <si>
    <t>у тому числі цільові видатки на:</t>
  </si>
  <si>
    <t>Інші субвенції</t>
  </si>
  <si>
    <t>обласному бюджету Волинської області на лікування психічно хворих</t>
  </si>
  <si>
    <t>О.В.Корнійчук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</si>
  <si>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</si>
  <si>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</si>
  <si>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</si>
  <si>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</si>
  <si>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</si>
  <si>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м. Кузнецовськ (м.Вараш)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</si>
  <si>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 </t>
  </si>
  <si>
    <t>Субвенції спеціального фонду:</t>
  </si>
  <si>
    <t xml:space="preserve">Інші субвенції </t>
  </si>
  <si>
    <t xml:space="preserve">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</si>
  <si>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в с.Злазне по вул.Жовтневій,18 Костопільського району Рівненської області</t>
  </si>
  <si>
    <t>Додаток 4
до рішення Рівненської обласної ради
"Про внесення змін до обласного бюджету на 2016 рік"
від 23 грудня 2016 року  № 409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</si>
</sst>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2"/>
      <color indexed="10"/>
      <name val="Times New Roman"/>
      <family val="1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8" fillId="47" borderId="12" applyNumberFormat="0" applyAlignment="0" applyProtection="0"/>
    <xf numFmtId="0" fontId="17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0" fillId="0" borderId="14" xfId="0" applyFont="1" applyBorder="1" applyAlignment="1">
      <alignment horizontal="center" vertical="center" wrapText="1"/>
    </xf>
    <xf numFmtId="181" fontId="43" fillId="0" borderId="15" xfId="69" applyFont="1" applyFill="1" applyBorder="1" applyAlignment="1" applyProtection="1">
      <alignment horizontal="left" wrapText="1"/>
      <protection locked="0"/>
    </xf>
    <xf numFmtId="0" fontId="27" fillId="52" borderId="1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7" fillId="52" borderId="17" xfId="0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0" fontId="30" fillId="0" borderId="14" xfId="52" applyFont="1" applyBorder="1" applyAlignment="1">
      <alignment horizontal="right"/>
      <protection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20" xfId="52" applyFont="1" applyBorder="1" applyAlignment="1">
      <alignment horizontal="center"/>
      <protection/>
    </xf>
    <xf numFmtId="0" fontId="34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4" xfId="0" applyFont="1" applyBorder="1" applyAlignment="1">
      <alignment wrapText="1"/>
    </xf>
    <xf numFmtId="0" fontId="29" fillId="0" borderId="14" xfId="0" applyFont="1" applyBorder="1" applyAlignment="1">
      <alignment vertical="center" wrapText="1"/>
    </xf>
    <xf numFmtId="0" fontId="41" fillId="0" borderId="14" xfId="100" applyFont="1" applyFill="1" applyBorder="1" applyAlignment="1">
      <alignment vertical="top"/>
      <protection/>
    </xf>
    <xf numFmtId="0" fontId="41" fillId="0" borderId="14" xfId="100" applyFont="1" applyBorder="1" applyAlignment="1">
      <alignment vertical="top"/>
      <protection/>
    </xf>
    <xf numFmtId="0" fontId="41" fillId="0" borderId="14" xfId="100" applyFont="1" applyBorder="1" applyAlignment="1">
      <alignment vertical="center"/>
      <protection/>
    </xf>
    <xf numFmtId="0" fontId="41" fillId="0" borderId="14" xfId="100" applyFont="1" applyBorder="1" applyAlignment="1">
      <alignment horizontal="left" vertical="center"/>
      <protection/>
    </xf>
    <xf numFmtId="0" fontId="33" fillId="0" borderId="14" xfId="100" applyFont="1" applyFill="1" applyBorder="1" applyAlignment="1">
      <alignment horizontal="left" vertical="center" wrapText="1"/>
      <protection/>
    </xf>
    <xf numFmtId="0" fontId="41" fillId="0" borderId="14" xfId="100" applyFont="1" applyBorder="1" applyAlignment="1">
      <alignment vertical="top" wrapText="1"/>
      <protection/>
    </xf>
    <xf numFmtId="49" fontId="36" fillId="0" borderId="14" xfId="0" applyNumberFormat="1" applyFont="1" applyBorder="1" applyAlignment="1">
      <alignment wrapText="1"/>
    </xf>
    <xf numFmtId="49" fontId="31" fillId="0" borderId="14" xfId="0" applyNumberFormat="1" applyFont="1" applyBorder="1" applyAlignment="1">
      <alignment vertical="top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right" wrapText="1"/>
    </xf>
    <xf numFmtId="0" fontId="27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181" fontId="43" fillId="0" borderId="0" xfId="69" applyFont="1" applyFill="1" applyBorder="1" applyAlignment="1" applyProtection="1">
      <alignment horizontal="left" wrapText="1"/>
      <protection locked="0"/>
    </xf>
    <xf numFmtId="0" fontId="40" fillId="0" borderId="14" xfId="0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 applyProtection="1">
      <alignment wrapText="1"/>
      <protection locked="0"/>
    </xf>
    <xf numFmtId="49" fontId="43" fillId="0" borderId="0" xfId="0" applyNumberFormat="1" applyFont="1" applyFill="1" applyBorder="1" applyAlignment="1" applyProtection="1">
      <alignment horizontal="center" wrapText="1"/>
      <protection locked="0"/>
    </xf>
    <xf numFmtId="0" fontId="27" fillId="52" borderId="14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 applyProtection="1">
      <alignment horizontal="right" wrapText="1"/>
      <protection locked="0"/>
    </xf>
    <xf numFmtId="4" fontId="27" fillId="52" borderId="14" xfId="0" applyNumberFormat="1" applyFont="1" applyFill="1" applyBorder="1" applyAlignment="1">
      <alignment horizontal="right" wrapText="1"/>
    </xf>
    <xf numFmtId="4" fontId="42" fillId="52" borderId="14" xfId="0" applyNumberFormat="1" applyFont="1" applyFill="1" applyBorder="1" applyAlignment="1">
      <alignment horizontal="right" wrapText="1"/>
    </xf>
    <xf numFmtId="0" fontId="41" fillId="0" borderId="14" xfId="100" applyFont="1" applyBorder="1" applyAlignment="1">
      <alignment/>
      <protection/>
    </xf>
    <xf numFmtId="0" fontId="41" fillId="0" borderId="14" xfId="100" applyFont="1" applyBorder="1" applyAlignment="1">
      <alignment wrapText="1"/>
      <protection/>
    </xf>
    <xf numFmtId="0" fontId="27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7" fillId="52" borderId="1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horizontal="center" vertical="top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showZeros="0" tabSelected="1" view="pageBreakPreview" zoomScale="90" zoomScaleSheetLayoutView="90" zoomScalePageLayoutView="0" workbookViewId="0" topLeftCell="D4">
      <pane xSplit="2" ySplit="6" topLeftCell="F10" activePane="bottomRight" state="frozen"/>
      <selection pane="topLeft" activeCell="D4" sqref="D4"/>
      <selection pane="topRight" activeCell="F4" sqref="F4"/>
      <selection pane="bottomLeft" activeCell="D10" sqref="D10"/>
      <selection pane="bottomRight" activeCell="J4" sqref="J4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14" style="12" customWidth="1"/>
    <col min="5" max="5" width="61" style="12" customWidth="1"/>
    <col min="6" max="6" width="39" style="12" customWidth="1"/>
    <col min="7" max="7" width="42.5" style="12" customWidth="1"/>
    <col min="8" max="8" width="29" style="12" customWidth="1"/>
    <col min="9" max="9" width="24.66015625" style="12" customWidth="1"/>
    <col min="10" max="10" width="21" style="12" customWidth="1"/>
    <col min="11" max="11" width="21.33203125" style="12" customWidth="1"/>
    <col min="12" max="12" width="43" style="12" customWidth="1"/>
    <col min="13" max="13" width="62.16015625" style="12" customWidth="1"/>
    <col min="14" max="14" width="23.16015625" style="12" customWidth="1"/>
    <col min="15" max="15" width="73.66015625" style="12" customWidth="1"/>
    <col min="16" max="16" width="46.16015625" style="12" customWidth="1"/>
    <col min="17" max="19" width="40.5" style="12" customWidth="1"/>
    <col min="20" max="20" width="25.66015625" style="12" customWidth="1"/>
    <col min="21" max="21" width="21.33203125" style="12" customWidth="1"/>
    <col min="22" max="22" width="24.5" style="12" customWidth="1"/>
    <col min="23" max="23" width="21.33203125" style="12" customWidth="1"/>
    <col min="24" max="24" width="19.16015625" style="12" customWidth="1"/>
    <col min="25" max="25" width="19.33203125" style="12" customWidth="1"/>
    <col min="26" max="26" width="21.66015625" style="12" customWidth="1"/>
    <col min="27" max="27" width="19.33203125" style="12" customWidth="1"/>
    <col min="28" max="28" width="26.16015625" style="12" customWidth="1"/>
    <col min="29" max="29" width="37.33203125" style="12" customWidth="1"/>
    <col min="30" max="30" width="17.16015625" style="12" customWidth="1"/>
    <col min="31" max="31" width="20.16015625" style="12" customWidth="1"/>
    <col min="32" max="16384" width="9.16015625" style="12" customWidth="1"/>
  </cols>
  <sheetData>
    <row r="1" spans="4:19" ht="4.5" customHeight="1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12.75" hidden="1"/>
    <row r="3" ht="5.25" customHeight="1"/>
    <row r="4" spans="5:12" ht="58.5" customHeight="1">
      <c r="E4" s="9"/>
      <c r="F4" s="9"/>
      <c r="G4" s="9"/>
      <c r="H4" s="67" t="s">
        <v>90</v>
      </c>
      <c r="I4" s="67"/>
      <c r="J4" s="9"/>
      <c r="L4" s="49"/>
    </row>
    <row r="5" spans="1:19" ht="33" customHeight="1">
      <c r="A5" s="10"/>
      <c r="B5" s="10"/>
      <c r="C5" s="10"/>
      <c r="D5" s="42"/>
      <c r="E5" s="42"/>
      <c r="F5" s="4" t="s">
        <v>62</v>
      </c>
      <c r="G5" s="4"/>
      <c r="H5" s="4"/>
      <c r="I5" s="4"/>
      <c r="J5" s="42"/>
      <c r="K5" s="42"/>
      <c r="L5" s="42"/>
      <c r="M5" s="42"/>
      <c r="N5" s="42"/>
      <c r="O5" s="47"/>
      <c r="P5" s="47"/>
      <c r="Q5" s="47"/>
      <c r="R5" s="47"/>
      <c r="S5" s="47"/>
    </row>
    <row r="6" spans="1:20" ht="11.25" customHeight="1">
      <c r="A6" s="10"/>
      <c r="B6" s="10"/>
      <c r="C6" s="10"/>
      <c r="D6" s="10"/>
      <c r="I6" s="43" t="s">
        <v>50</v>
      </c>
      <c r="N6" s="43" t="s">
        <v>50</v>
      </c>
      <c r="O6" s="43"/>
      <c r="P6" s="43"/>
      <c r="Q6" s="43" t="s">
        <v>50</v>
      </c>
      <c r="T6" s="43" t="s">
        <v>50</v>
      </c>
    </row>
    <row r="7" spans="1:20" s="31" customFormat="1" ht="21.75" customHeight="1">
      <c r="A7" s="28" t="s">
        <v>8</v>
      </c>
      <c r="B7" s="29" t="s">
        <v>0</v>
      </c>
      <c r="C7" s="30">
        <v>0</v>
      </c>
      <c r="D7" s="1" t="s">
        <v>1</v>
      </c>
      <c r="E7" s="1" t="s">
        <v>2</v>
      </c>
      <c r="F7" s="1" t="s">
        <v>64</v>
      </c>
      <c r="G7" s="1"/>
      <c r="H7" s="1"/>
      <c r="I7" s="1"/>
      <c r="J7" s="1" t="s">
        <v>64</v>
      </c>
      <c r="K7" s="1"/>
      <c r="L7" s="1"/>
      <c r="M7" s="1"/>
      <c r="N7" s="1"/>
      <c r="O7" s="65" t="s">
        <v>64</v>
      </c>
      <c r="P7" s="66"/>
      <c r="Q7" s="51" t="s">
        <v>63</v>
      </c>
      <c r="R7" s="65" t="s">
        <v>63</v>
      </c>
      <c r="S7" s="66"/>
      <c r="T7" s="70" t="s">
        <v>51</v>
      </c>
    </row>
    <row r="8" spans="1:20" s="31" customFormat="1" ht="15.75" customHeight="1">
      <c r="A8" s="28" t="s">
        <v>4</v>
      </c>
      <c r="B8" s="29" t="s">
        <v>0</v>
      </c>
      <c r="C8" s="30">
        <v>0</v>
      </c>
      <c r="D8" s="1"/>
      <c r="E8" s="1"/>
      <c r="F8" s="1" t="s">
        <v>65</v>
      </c>
      <c r="G8" s="1"/>
      <c r="H8" s="1"/>
      <c r="I8" s="1"/>
      <c r="J8" s="1" t="s">
        <v>65</v>
      </c>
      <c r="K8" s="1"/>
      <c r="L8" s="1"/>
      <c r="M8" s="1"/>
      <c r="N8" s="1"/>
      <c r="O8" s="65" t="s">
        <v>65</v>
      </c>
      <c r="P8" s="66"/>
      <c r="Q8" s="51" t="s">
        <v>65</v>
      </c>
      <c r="R8" s="65" t="s">
        <v>86</v>
      </c>
      <c r="S8" s="66"/>
      <c r="T8" s="70"/>
    </row>
    <row r="9" spans="1:20" s="31" customFormat="1" ht="19.5" customHeight="1">
      <c r="A9" s="28" t="s">
        <v>10</v>
      </c>
      <c r="B9" s="29" t="s">
        <v>0</v>
      </c>
      <c r="C9" s="30">
        <v>0</v>
      </c>
      <c r="D9" s="1"/>
      <c r="E9" s="1"/>
      <c r="F9" s="61" t="s">
        <v>80</v>
      </c>
      <c r="G9" s="62" t="s">
        <v>68</v>
      </c>
      <c r="H9" s="62" t="s">
        <v>81</v>
      </c>
      <c r="I9" s="62" t="s">
        <v>82</v>
      </c>
      <c r="J9" s="64" t="s">
        <v>83</v>
      </c>
      <c r="K9" s="64"/>
      <c r="L9" s="64"/>
      <c r="M9" s="64"/>
      <c r="N9" s="64"/>
      <c r="O9" s="64" t="s">
        <v>79</v>
      </c>
      <c r="P9" s="6" t="s">
        <v>85</v>
      </c>
      <c r="Q9" s="54" t="s">
        <v>76</v>
      </c>
      <c r="R9" s="71" t="s">
        <v>87</v>
      </c>
      <c r="S9" s="72"/>
      <c r="T9" s="70"/>
    </row>
    <row r="10" spans="1:20" s="31" customFormat="1" ht="12" customHeight="1">
      <c r="A10" s="28"/>
      <c r="B10" s="29"/>
      <c r="C10" s="30"/>
      <c r="D10" s="1"/>
      <c r="E10" s="1"/>
      <c r="F10" s="61"/>
      <c r="G10" s="62"/>
      <c r="H10" s="62"/>
      <c r="I10" s="62"/>
      <c r="J10" s="63" t="s">
        <v>66</v>
      </c>
      <c r="K10" s="60" t="s">
        <v>75</v>
      </c>
      <c r="L10" s="60"/>
      <c r="M10" s="60"/>
      <c r="N10" s="60"/>
      <c r="O10" s="64"/>
      <c r="P10" s="3"/>
      <c r="Q10" s="60" t="s">
        <v>77</v>
      </c>
      <c r="R10" s="68" t="s">
        <v>88</v>
      </c>
      <c r="S10" s="68" t="s">
        <v>89</v>
      </c>
      <c r="T10" s="70"/>
    </row>
    <row r="11" spans="1:20" s="31" customFormat="1" ht="200.25" customHeight="1">
      <c r="A11" s="28"/>
      <c r="B11" s="29"/>
      <c r="C11" s="30"/>
      <c r="D11" s="1"/>
      <c r="E11" s="1"/>
      <c r="F11" s="61"/>
      <c r="G11" s="62"/>
      <c r="H11" s="62"/>
      <c r="I11" s="62"/>
      <c r="J11" s="63"/>
      <c r="K11" s="46" t="s">
        <v>71</v>
      </c>
      <c r="L11" s="48" t="s">
        <v>72</v>
      </c>
      <c r="M11" s="48" t="s">
        <v>73</v>
      </c>
      <c r="N11" s="48" t="s">
        <v>74</v>
      </c>
      <c r="O11" s="64"/>
      <c r="P11" s="5"/>
      <c r="Q11" s="60"/>
      <c r="R11" s="69"/>
      <c r="S11" s="69"/>
      <c r="T11" s="70"/>
    </row>
    <row r="12" spans="1:20" s="31" customFormat="1" ht="13.5" customHeight="1">
      <c r="A12" s="28"/>
      <c r="B12" s="29"/>
      <c r="C12" s="30"/>
      <c r="D12" s="44">
        <v>1</v>
      </c>
      <c r="E12" s="44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44">
        <v>9</v>
      </c>
      <c r="M12" s="44">
        <v>10</v>
      </c>
      <c r="N12" s="44">
        <v>11</v>
      </c>
      <c r="O12" s="44">
        <v>12</v>
      </c>
      <c r="P12" s="44">
        <v>13</v>
      </c>
      <c r="Q12" s="44">
        <v>14</v>
      </c>
      <c r="R12" s="44">
        <v>15</v>
      </c>
      <c r="S12" s="44">
        <v>16</v>
      </c>
      <c r="T12" s="44">
        <v>17</v>
      </c>
    </row>
    <row r="13" spans="1:20" ht="15" customHeight="1">
      <c r="A13" s="16" t="s">
        <v>3</v>
      </c>
      <c r="B13" s="7" t="s">
        <v>0</v>
      </c>
      <c r="C13" s="26">
        <v>0</v>
      </c>
      <c r="D13" s="41">
        <v>17201000000</v>
      </c>
      <c r="E13" s="34" t="s">
        <v>11</v>
      </c>
      <c r="F13" s="56">
        <v>-6087329.9</v>
      </c>
      <c r="G13" s="56">
        <f>68943600+21338400</f>
        <v>90282000</v>
      </c>
      <c r="H13" s="56">
        <v>25896</v>
      </c>
      <c r="I13" s="56">
        <v>1370500</v>
      </c>
      <c r="J13" s="56">
        <f>K13+L13+M13+N13</f>
        <v>2605000</v>
      </c>
      <c r="K13" s="56">
        <v>2605000</v>
      </c>
      <c r="L13" s="57"/>
      <c r="M13" s="57"/>
      <c r="N13" s="56"/>
      <c r="O13" s="56"/>
      <c r="P13" s="56">
        <v>1694140</v>
      </c>
      <c r="Q13" s="56"/>
      <c r="R13" s="56"/>
      <c r="S13" s="56"/>
      <c r="T13" s="56">
        <f>F13+G13+H13+I13+J13+O13+Q13+R13+S13</f>
        <v>88196066.1</v>
      </c>
    </row>
    <row r="14" spans="1:20" ht="15" customHeight="1">
      <c r="A14" s="17" t="s">
        <v>5</v>
      </c>
      <c r="B14" s="7" t="s">
        <v>0</v>
      </c>
      <c r="C14" s="26">
        <v>0</v>
      </c>
      <c r="D14" s="41">
        <v>17202000000</v>
      </c>
      <c r="E14" s="34" t="s">
        <v>12</v>
      </c>
      <c r="F14" s="56">
        <v>-1383113.29</v>
      </c>
      <c r="G14" s="56">
        <f>-14016900+4456300</f>
        <v>-9560600</v>
      </c>
      <c r="H14" s="56">
        <v>149093</v>
      </c>
      <c r="I14" s="56">
        <v>130300</v>
      </c>
      <c r="J14" s="56">
        <f aca="true" t="shared" si="0" ref="J14:J42">K14+L14+M14+N14</f>
        <v>0</v>
      </c>
      <c r="K14" s="56"/>
      <c r="L14" s="57"/>
      <c r="M14" s="57"/>
      <c r="N14" s="56"/>
      <c r="O14" s="56"/>
      <c r="P14" s="56"/>
      <c r="Q14" s="56"/>
      <c r="R14" s="56"/>
      <c r="S14" s="56"/>
      <c r="T14" s="56">
        <f aca="true" t="shared" si="1" ref="T14:T42">F14+G14+H14+I14+J14+O14+Q14+R14+S14</f>
        <v>-10664320.29</v>
      </c>
    </row>
    <row r="15" spans="1:20" ht="15" customHeight="1">
      <c r="A15" s="15" t="s">
        <v>7</v>
      </c>
      <c r="B15" s="7" t="s">
        <v>0</v>
      </c>
      <c r="C15" s="26">
        <v>0</v>
      </c>
      <c r="D15" s="41">
        <v>17203000000</v>
      </c>
      <c r="E15" s="35" t="s">
        <v>84</v>
      </c>
      <c r="F15" s="56">
        <v>-2362900.9</v>
      </c>
      <c r="G15" s="56">
        <f>-4221100+111400</f>
        <v>-4109700</v>
      </c>
      <c r="H15" s="56">
        <v>1362.22</v>
      </c>
      <c r="I15" s="56">
        <v>123100</v>
      </c>
      <c r="J15" s="56">
        <f t="shared" si="0"/>
        <v>0</v>
      </c>
      <c r="K15" s="56"/>
      <c r="L15" s="57"/>
      <c r="M15" s="57"/>
      <c r="N15" s="56"/>
      <c r="O15" s="56"/>
      <c r="P15" s="56"/>
      <c r="Q15" s="56"/>
      <c r="R15" s="56"/>
      <c r="S15" s="56"/>
      <c r="T15" s="56">
        <f t="shared" si="1"/>
        <v>-6348138.680000001</v>
      </c>
    </row>
    <row r="16" spans="1:20" ht="15" customHeight="1">
      <c r="A16" s="15" t="s">
        <v>6</v>
      </c>
      <c r="B16" s="7" t="s">
        <v>0</v>
      </c>
      <c r="C16" s="26">
        <v>0</v>
      </c>
      <c r="D16" s="41">
        <v>17204000000</v>
      </c>
      <c r="E16" s="35" t="s">
        <v>13</v>
      </c>
      <c r="F16" s="56">
        <v>-565880.44</v>
      </c>
      <c r="G16" s="56">
        <f>4526000+2304300</f>
        <v>6830300</v>
      </c>
      <c r="H16" s="56">
        <v>66352</v>
      </c>
      <c r="I16" s="56"/>
      <c r="J16" s="56">
        <f t="shared" si="0"/>
        <v>163000</v>
      </c>
      <c r="K16" s="56">
        <v>163000</v>
      </c>
      <c r="L16" s="57"/>
      <c r="M16" s="57"/>
      <c r="N16" s="56"/>
      <c r="O16" s="56"/>
      <c r="P16" s="56"/>
      <c r="Q16" s="56"/>
      <c r="R16" s="56"/>
      <c r="S16" s="56"/>
      <c r="T16" s="56">
        <f t="shared" si="1"/>
        <v>6493771.5600000005</v>
      </c>
    </row>
    <row r="17" spans="1:20" ht="30">
      <c r="A17" s="18" t="s">
        <v>9</v>
      </c>
      <c r="B17" s="8" t="s">
        <v>0</v>
      </c>
      <c r="C17" s="26">
        <v>0</v>
      </c>
      <c r="D17" s="32"/>
      <c r="E17" s="38" t="s">
        <v>30</v>
      </c>
      <c r="F17" s="45">
        <f aca="true" t="shared" si="2" ref="F17:Q17">SUM(F13:F16)</f>
        <v>-10399224.53</v>
      </c>
      <c r="G17" s="45">
        <f t="shared" si="2"/>
        <v>83442000</v>
      </c>
      <c r="H17" s="45">
        <f t="shared" si="2"/>
        <v>242703.22</v>
      </c>
      <c r="I17" s="45">
        <f t="shared" si="2"/>
        <v>1623900</v>
      </c>
      <c r="J17" s="45">
        <f t="shared" si="2"/>
        <v>2768000</v>
      </c>
      <c r="K17" s="45">
        <f t="shared" si="2"/>
        <v>2768000</v>
      </c>
      <c r="L17" s="45">
        <f t="shared" si="2"/>
        <v>0</v>
      </c>
      <c r="M17" s="45">
        <f t="shared" si="2"/>
        <v>0</v>
      </c>
      <c r="N17" s="45">
        <f t="shared" si="2"/>
        <v>0</v>
      </c>
      <c r="O17" s="45">
        <f t="shared" si="2"/>
        <v>0</v>
      </c>
      <c r="P17" s="45">
        <f t="shared" si="2"/>
        <v>1694140</v>
      </c>
      <c r="Q17" s="45">
        <f t="shared" si="2"/>
        <v>0</v>
      </c>
      <c r="R17" s="45"/>
      <c r="S17" s="45"/>
      <c r="T17" s="45">
        <f>SUM(T13:T16)</f>
        <v>77677378.69</v>
      </c>
    </row>
    <row r="18" spans="1:20" ht="15" customHeight="1">
      <c r="A18" s="18"/>
      <c r="B18" s="8"/>
      <c r="C18" s="26"/>
      <c r="D18" s="41" t="s">
        <v>34</v>
      </c>
      <c r="E18" s="35" t="s">
        <v>14</v>
      </c>
      <c r="F18" s="56">
        <v>12822981.45</v>
      </c>
      <c r="G18" s="56">
        <f>-25877900+1751800</f>
        <v>-24126100</v>
      </c>
      <c r="H18" s="56">
        <v>5411802</v>
      </c>
      <c r="I18" s="56">
        <v>383900</v>
      </c>
      <c r="J18" s="56">
        <f t="shared" si="0"/>
        <v>163000</v>
      </c>
      <c r="K18" s="56">
        <v>163000</v>
      </c>
      <c r="L18" s="56"/>
      <c r="M18" s="56"/>
      <c r="N18" s="56"/>
      <c r="O18" s="56"/>
      <c r="P18" s="56"/>
      <c r="Q18" s="56"/>
      <c r="R18" s="56"/>
      <c r="S18" s="56"/>
      <c r="T18" s="56">
        <f t="shared" si="1"/>
        <v>-5344416.550000001</v>
      </c>
    </row>
    <row r="19" spans="1:20" ht="15" customHeight="1">
      <c r="A19" s="18"/>
      <c r="B19" s="8"/>
      <c r="C19" s="26"/>
      <c r="D19" s="41" t="s">
        <v>35</v>
      </c>
      <c r="E19" s="35" t="s">
        <v>15</v>
      </c>
      <c r="F19" s="56">
        <v>1668445.08</v>
      </c>
      <c r="G19" s="56">
        <f>-1327800+3122200</f>
        <v>1794400</v>
      </c>
      <c r="H19" s="56">
        <v>-174545.45</v>
      </c>
      <c r="I19" s="56">
        <v>341200</v>
      </c>
      <c r="J19" s="56">
        <f t="shared" si="0"/>
        <v>0</v>
      </c>
      <c r="K19" s="56"/>
      <c r="L19" s="56"/>
      <c r="M19" s="56"/>
      <c r="N19" s="56"/>
      <c r="O19" s="56"/>
      <c r="P19" s="56"/>
      <c r="Q19" s="56"/>
      <c r="R19" s="56"/>
      <c r="S19" s="56"/>
      <c r="T19" s="56">
        <f t="shared" si="1"/>
        <v>3629499.63</v>
      </c>
    </row>
    <row r="20" spans="1:20" ht="15" customHeight="1">
      <c r="A20" s="18"/>
      <c r="B20" s="8"/>
      <c r="C20" s="26"/>
      <c r="D20" s="41" t="s">
        <v>36</v>
      </c>
      <c r="E20" s="35" t="s">
        <v>16</v>
      </c>
      <c r="F20" s="56">
        <v>2400674.78</v>
      </c>
      <c r="G20" s="56">
        <f>-29521500+4458000</f>
        <v>-25063500</v>
      </c>
      <c r="H20" s="56">
        <v>-11010</v>
      </c>
      <c r="I20" s="56">
        <v>358800</v>
      </c>
      <c r="J20" s="56">
        <f t="shared" si="0"/>
        <v>221000</v>
      </c>
      <c r="K20" s="56">
        <v>221000</v>
      </c>
      <c r="L20" s="56"/>
      <c r="M20" s="56"/>
      <c r="N20" s="56"/>
      <c r="O20" s="56"/>
      <c r="P20" s="56">
        <v>495040</v>
      </c>
      <c r="Q20" s="56"/>
      <c r="R20" s="56"/>
      <c r="S20" s="56"/>
      <c r="T20" s="56">
        <f t="shared" si="1"/>
        <v>-22094035.22</v>
      </c>
    </row>
    <row r="21" spans="1:20" ht="15" customHeight="1">
      <c r="A21" s="18"/>
      <c r="B21" s="8"/>
      <c r="C21" s="26"/>
      <c r="D21" s="41" t="s">
        <v>37</v>
      </c>
      <c r="E21" s="35" t="s">
        <v>17</v>
      </c>
      <c r="F21" s="56">
        <v>-55043.05</v>
      </c>
      <c r="G21" s="56">
        <f>-9259800+4114700</f>
        <v>-5145100</v>
      </c>
      <c r="H21" s="56">
        <v>255133</v>
      </c>
      <c r="I21" s="56">
        <v>103500</v>
      </c>
      <c r="J21" s="56">
        <f t="shared" si="0"/>
        <v>351000</v>
      </c>
      <c r="K21" s="56">
        <v>351000</v>
      </c>
      <c r="L21" s="56"/>
      <c r="M21" s="56"/>
      <c r="N21" s="56"/>
      <c r="O21" s="56"/>
      <c r="P21" s="56"/>
      <c r="Q21" s="56"/>
      <c r="R21" s="56"/>
      <c r="S21" s="56"/>
      <c r="T21" s="56">
        <f t="shared" si="1"/>
        <v>-4490510.05</v>
      </c>
    </row>
    <row r="22" spans="1:20" ht="15" customHeight="1">
      <c r="A22" s="18"/>
      <c r="B22" s="8"/>
      <c r="C22" s="26"/>
      <c r="D22" s="41" t="s">
        <v>38</v>
      </c>
      <c r="E22" s="35" t="s">
        <v>18</v>
      </c>
      <c r="F22" s="56">
        <v>3662419.06</v>
      </c>
      <c r="G22" s="56">
        <f>-3744700+4338000</f>
        <v>593300</v>
      </c>
      <c r="H22" s="56">
        <v>1797778</v>
      </c>
      <c r="I22" s="56">
        <v>243400</v>
      </c>
      <c r="J22" s="56">
        <f t="shared" si="0"/>
        <v>757000</v>
      </c>
      <c r="K22" s="56">
        <v>757000</v>
      </c>
      <c r="L22" s="56"/>
      <c r="M22" s="56"/>
      <c r="N22" s="56"/>
      <c r="O22" s="56">
        <v>10000</v>
      </c>
      <c r="P22" s="56"/>
      <c r="Q22" s="56"/>
      <c r="R22" s="56"/>
      <c r="S22" s="56"/>
      <c r="T22" s="56">
        <f t="shared" si="1"/>
        <v>7063897.0600000005</v>
      </c>
    </row>
    <row r="23" spans="1:20" ht="15" customHeight="1">
      <c r="A23" s="18"/>
      <c r="B23" s="8"/>
      <c r="C23" s="26"/>
      <c r="D23" s="41" t="s">
        <v>39</v>
      </c>
      <c r="E23" s="35" t="s">
        <v>19</v>
      </c>
      <c r="F23" s="56">
        <v>4374313.1</v>
      </c>
      <c r="G23" s="56">
        <f>6084000+1646700</f>
        <v>7730700</v>
      </c>
      <c r="H23" s="56">
        <v>3120192</v>
      </c>
      <c r="I23" s="56">
        <v>272200</v>
      </c>
      <c r="J23" s="56">
        <f t="shared" si="0"/>
        <v>728000</v>
      </c>
      <c r="K23" s="56">
        <v>728000</v>
      </c>
      <c r="L23" s="56"/>
      <c r="M23" s="56"/>
      <c r="N23" s="56"/>
      <c r="O23" s="56">
        <v>10000</v>
      </c>
      <c r="P23" s="56">
        <v>646068</v>
      </c>
      <c r="Q23" s="56"/>
      <c r="R23" s="56"/>
      <c r="S23" s="56"/>
      <c r="T23" s="56">
        <f t="shared" si="1"/>
        <v>16235405.1</v>
      </c>
    </row>
    <row r="24" spans="1:20" ht="15" customHeight="1">
      <c r="A24" s="18"/>
      <c r="B24" s="8"/>
      <c r="C24" s="26"/>
      <c r="D24" s="41" t="s">
        <v>40</v>
      </c>
      <c r="E24" s="35" t="s">
        <v>20</v>
      </c>
      <c r="F24" s="56">
        <v>2805176.9</v>
      </c>
      <c r="G24" s="56">
        <f>901400+2086600</f>
        <v>2988000</v>
      </c>
      <c r="H24" s="56">
        <v>985727</v>
      </c>
      <c r="I24" s="56">
        <v>207700</v>
      </c>
      <c r="J24" s="56">
        <f t="shared" si="0"/>
        <v>323000</v>
      </c>
      <c r="K24" s="56">
        <v>323000</v>
      </c>
      <c r="L24" s="56"/>
      <c r="M24" s="56"/>
      <c r="N24" s="56"/>
      <c r="O24" s="56">
        <v>10000</v>
      </c>
      <c r="P24" s="56"/>
      <c r="Q24" s="56"/>
      <c r="R24" s="56"/>
      <c r="S24" s="56"/>
      <c r="T24" s="56">
        <f t="shared" si="1"/>
        <v>7319603.9</v>
      </c>
    </row>
    <row r="25" spans="1:20" ht="15" customHeight="1">
      <c r="A25" s="18"/>
      <c r="B25" s="8"/>
      <c r="C25" s="26"/>
      <c r="D25" s="41" t="s">
        <v>41</v>
      </c>
      <c r="E25" s="36" t="s">
        <v>21</v>
      </c>
      <c r="F25" s="56">
        <v>-975506.89</v>
      </c>
      <c r="G25" s="56">
        <f>2028200+10642600</f>
        <v>12670800</v>
      </c>
      <c r="H25" s="56">
        <v>1291531</v>
      </c>
      <c r="I25" s="56">
        <v>625800</v>
      </c>
      <c r="J25" s="56">
        <f t="shared" si="0"/>
        <v>756000</v>
      </c>
      <c r="K25" s="56">
        <v>756000</v>
      </c>
      <c r="L25" s="56"/>
      <c r="M25" s="56"/>
      <c r="N25" s="56"/>
      <c r="O25" s="56">
        <v>-55000</v>
      </c>
      <c r="P25" s="56">
        <v>817649</v>
      </c>
      <c r="Q25" s="56"/>
      <c r="R25" s="56"/>
      <c r="S25" s="56"/>
      <c r="T25" s="56">
        <f t="shared" si="1"/>
        <v>14313624.11</v>
      </c>
    </row>
    <row r="26" spans="1:20" ht="15" customHeight="1">
      <c r="A26" s="18"/>
      <c r="B26" s="8"/>
      <c r="C26" s="26"/>
      <c r="D26" s="41" t="s">
        <v>42</v>
      </c>
      <c r="E26" s="37" t="s">
        <v>22</v>
      </c>
      <c r="F26" s="56">
        <v>5033007.68</v>
      </c>
      <c r="G26" s="56">
        <f>1078900+2973000</f>
        <v>4051900</v>
      </c>
      <c r="H26" s="56">
        <v>2594546</v>
      </c>
      <c r="I26" s="56">
        <v>479400</v>
      </c>
      <c r="J26" s="56">
        <f t="shared" si="0"/>
        <v>497000</v>
      </c>
      <c r="K26" s="56">
        <v>497000</v>
      </c>
      <c r="L26" s="56"/>
      <c r="M26" s="56"/>
      <c r="N26" s="56"/>
      <c r="O26" s="56">
        <v>20000</v>
      </c>
      <c r="P26" s="56"/>
      <c r="Q26" s="56"/>
      <c r="R26" s="56">
        <v>-997600</v>
      </c>
      <c r="S26" s="56"/>
      <c r="T26" s="56">
        <f t="shared" si="1"/>
        <v>11678253.68</v>
      </c>
    </row>
    <row r="27" spans="1:20" ht="15" customHeight="1">
      <c r="A27" s="18"/>
      <c r="B27" s="8"/>
      <c r="C27" s="26"/>
      <c r="D27" s="41" t="s">
        <v>43</v>
      </c>
      <c r="E27" s="35" t="s">
        <v>23</v>
      </c>
      <c r="F27" s="56">
        <v>2373792.23</v>
      </c>
      <c r="G27" s="56">
        <f>-17089400+7298100</f>
        <v>-9791300</v>
      </c>
      <c r="H27" s="56">
        <v>1349182</v>
      </c>
      <c r="I27" s="56">
        <v>313900</v>
      </c>
      <c r="J27" s="56">
        <f t="shared" si="0"/>
        <v>462000</v>
      </c>
      <c r="K27" s="56">
        <v>462000</v>
      </c>
      <c r="L27" s="56"/>
      <c r="M27" s="56"/>
      <c r="N27" s="56"/>
      <c r="O27" s="56"/>
      <c r="P27" s="56">
        <v>1141099</v>
      </c>
      <c r="Q27" s="56"/>
      <c r="R27" s="56"/>
      <c r="S27" s="56">
        <v>650000</v>
      </c>
      <c r="T27" s="56">
        <f t="shared" si="1"/>
        <v>-4642425.77</v>
      </c>
    </row>
    <row r="28" spans="1:20" ht="15" customHeight="1">
      <c r="A28" s="18"/>
      <c r="B28" s="8"/>
      <c r="C28" s="26"/>
      <c r="D28" s="41" t="s">
        <v>44</v>
      </c>
      <c r="E28" s="35" t="s">
        <v>24</v>
      </c>
      <c r="F28" s="56">
        <v>2656734.92</v>
      </c>
      <c r="G28" s="56">
        <f>-22468000+6182600</f>
        <v>-16285400</v>
      </c>
      <c r="H28" s="56">
        <v>885612</v>
      </c>
      <c r="I28" s="56">
        <v>198500</v>
      </c>
      <c r="J28" s="56">
        <f t="shared" si="0"/>
        <v>385000</v>
      </c>
      <c r="K28" s="56">
        <v>385000</v>
      </c>
      <c r="L28" s="56"/>
      <c r="M28" s="56"/>
      <c r="N28" s="56"/>
      <c r="O28" s="56"/>
      <c r="P28" s="56">
        <v>195750</v>
      </c>
      <c r="Q28" s="56"/>
      <c r="R28" s="56"/>
      <c r="S28" s="56"/>
      <c r="T28" s="56">
        <f t="shared" si="1"/>
        <v>-12159553.08</v>
      </c>
    </row>
    <row r="29" spans="1:20" ht="15" customHeight="1">
      <c r="A29" s="18"/>
      <c r="B29" s="8"/>
      <c r="C29" s="26"/>
      <c r="D29" s="41" t="s">
        <v>45</v>
      </c>
      <c r="E29" s="35" t="s">
        <v>25</v>
      </c>
      <c r="F29" s="56">
        <v>2181942.86</v>
      </c>
      <c r="G29" s="56">
        <f>-713800+4931500</f>
        <v>4217700</v>
      </c>
      <c r="H29" s="56">
        <v>1453835</v>
      </c>
      <c r="I29" s="56">
        <v>259700</v>
      </c>
      <c r="J29" s="56">
        <f t="shared" si="0"/>
        <v>719000</v>
      </c>
      <c r="K29" s="56">
        <v>719000</v>
      </c>
      <c r="L29" s="56"/>
      <c r="M29" s="56"/>
      <c r="N29" s="56"/>
      <c r="O29" s="56"/>
      <c r="P29" s="56">
        <v>545850</v>
      </c>
      <c r="Q29" s="56"/>
      <c r="R29" s="56"/>
      <c r="S29" s="56"/>
      <c r="T29" s="56">
        <f t="shared" si="1"/>
        <v>8832177.86</v>
      </c>
    </row>
    <row r="30" spans="1:20" ht="15" customHeight="1">
      <c r="A30" s="18"/>
      <c r="B30" s="8"/>
      <c r="C30" s="26"/>
      <c r="D30" s="41" t="s">
        <v>46</v>
      </c>
      <c r="E30" s="35" t="s">
        <v>26</v>
      </c>
      <c r="F30" s="56">
        <v>-1065527.27</v>
      </c>
      <c r="G30" s="56">
        <f>-1610300+7896700</f>
        <v>6286400</v>
      </c>
      <c r="H30" s="56">
        <v>738509</v>
      </c>
      <c r="I30" s="56">
        <v>207500</v>
      </c>
      <c r="J30" s="56">
        <f t="shared" si="0"/>
        <v>721000</v>
      </c>
      <c r="K30" s="56">
        <v>721000</v>
      </c>
      <c r="L30" s="56"/>
      <c r="M30" s="56"/>
      <c r="N30" s="56"/>
      <c r="O30" s="56"/>
      <c r="P30" s="56"/>
      <c r="Q30" s="56"/>
      <c r="R30" s="56"/>
      <c r="S30" s="56"/>
      <c r="T30" s="56">
        <f t="shared" si="1"/>
        <v>6887881.73</v>
      </c>
    </row>
    <row r="31" spans="1:20" ht="15" customHeight="1">
      <c r="A31" s="18">
        <v>10</v>
      </c>
      <c r="B31" s="8" t="s">
        <v>0</v>
      </c>
      <c r="C31" s="26">
        <v>0</v>
      </c>
      <c r="D31" s="41" t="s">
        <v>47</v>
      </c>
      <c r="E31" s="35" t="s">
        <v>27</v>
      </c>
      <c r="F31" s="56">
        <v>415495.22</v>
      </c>
      <c r="G31" s="56">
        <f>36855300+19023000</f>
        <v>55878300</v>
      </c>
      <c r="H31" s="56">
        <v>1602278</v>
      </c>
      <c r="I31" s="56">
        <v>460400</v>
      </c>
      <c r="J31" s="56">
        <f t="shared" si="0"/>
        <v>0</v>
      </c>
      <c r="K31" s="56"/>
      <c r="L31" s="56"/>
      <c r="M31" s="56"/>
      <c r="N31" s="56"/>
      <c r="O31" s="56">
        <v>-333800</v>
      </c>
      <c r="P31" s="56">
        <v>735758</v>
      </c>
      <c r="Q31" s="56"/>
      <c r="R31" s="56"/>
      <c r="S31" s="56"/>
      <c r="T31" s="56">
        <f t="shared" si="1"/>
        <v>58022673.22</v>
      </c>
    </row>
    <row r="32" spans="1:20" ht="15" customHeight="1">
      <c r="A32" s="18">
        <v>11</v>
      </c>
      <c r="B32" s="8" t="s">
        <v>0</v>
      </c>
      <c r="C32" s="26">
        <v>0</v>
      </c>
      <c r="D32" s="41" t="s">
        <v>48</v>
      </c>
      <c r="E32" s="35" t="s">
        <v>28</v>
      </c>
      <c r="F32" s="56">
        <v>9973615.32</v>
      </c>
      <c r="G32" s="56">
        <f>1368100+601600</f>
        <v>1969700</v>
      </c>
      <c r="H32" s="56">
        <v>-605787.77</v>
      </c>
      <c r="I32" s="56">
        <v>305300</v>
      </c>
      <c r="J32" s="56">
        <f t="shared" si="0"/>
        <v>0</v>
      </c>
      <c r="K32" s="56"/>
      <c r="L32" s="56"/>
      <c r="M32" s="56"/>
      <c r="N32" s="56"/>
      <c r="O32" s="56"/>
      <c r="P32" s="56">
        <v>282646</v>
      </c>
      <c r="Q32" s="56"/>
      <c r="R32" s="56"/>
      <c r="S32" s="56"/>
      <c r="T32" s="56">
        <f t="shared" si="1"/>
        <v>11642827.55</v>
      </c>
    </row>
    <row r="33" spans="1:20" ht="15" customHeight="1">
      <c r="A33" s="18">
        <v>12</v>
      </c>
      <c r="B33" s="8" t="s">
        <v>0</v>
      </c>
      <c r="C33" s="26">
        <v>0</v>
      </c>
      <c r="D33" s="41" t="s">
        <v>49</v>
      </c>
      <c r="E33" s="35" t="s">
        <v>29</v>
      </c>
      <c r="F33" s="56">
        <v>-1807296.86</v>
      </c>
      <c r="G33" s="56">
        <f>-11254200+6619200</f>
        <v>-4635000</v>
      </c>
      <c r="H33" s="56">
        <v>1868315</v>
      </c>
      <c r="I33" s="56">
        <v>1064500</v>
      </c>
      <c r="J33" s="56">
        <f t="shared" si="0"/>
        <v>300000</v>
      </c>
      <c r="K33" s="56">
        <v>300000</v>
      </c>
      <c r="L33" s="56"/>
      <c r="M33" s="56"/>
      <c r="N33" s="56"/>
      <c r="O33" s="56">
        <v>5000</v>
      </c>
      <c r="P33" s="56"/>
      <c r="Q33" s="56"/>
      <c r="R33" s="56"/>
      <c r="S33" s="56"/>
      <c r="T33" s="56">
        <f t="shared" si="1"/>
        <v>-3204481.8600000003</v>
      </c>
    </row>
    <row r="34" spans="1:20" ht="18.75">
      <c r="A34" s="18"/>
      <c r="B34" s="8"/>
      <c r="C34" s="26"/>
      <c r="D34" s="40"/>
      <c r="E34" s="38" t="s">
        <v>31</v>
      </c>
      <c r="F34" s="45">
        <f>SUM(F18:F33)</f>
        <v>46465224.52999999</v>
      </c>
      <c r="G34" s="45">
        <f>SUM(G18:G33)</f>
        <v>13134800</v>
      </c>
      <c r="H34" s="45">
        <f>SUM(H18:H33)</f>
        <v>22563096.78</v>
      </c>
      <c r="I34" s="45">
        <f>SUM(I18:I33)</f>
        <v>5825700</v>
      </c>
      <c r="J34" s="45">
        <f aca="true" t="shared" si="3" ref="J34:T34">SUM(J18:J33)</f>
        <v>6383000</v>
      </c>
      <c r="K34" s="45">
        <f t="shared" si="3"/>
        <v>6383000</v>
      </c>
      <c r="L34" s="45">
        <f t="shared" si="3"/>
        <v>0</v>
      </c>
      <c r="M34" s="45">
        <f>SUM(M18:M33)</f>
        <v>0</v>
      </c>
      <c r="N34" s="45">
        <f>SUM(N18:N33)</f>
        <v>0</v>
      </c>
      <c r="O34" s="45">
        <f t="shared" si="3"/>
        <v>-333800</v>
      </c>
      <c r="P34" s="45">
        <f t="shared" si="3"/>
        <v>4859860</v>
      </c>
      <c r="Q34" s="45">
        <f t="shared" si="3"/>
        <v>0</v>
      </c>
      <c r="R34" s="45">
        <f t="shared" si="3"/>
        <v>-997600</v>
      </c>
      <c r="S34" s="45">
        <f t="shared" si="3"/>
        <v>650000</v>
      </c>
      <c r="T34" s="45">
        <f t="shared" si="3"/>
        <v>93690421.30999999</v>
      </c>
    </row>
    <row r="35" spans="1:20" ht="15" customHeight="1">
      <c r="A35" s="18"/>
      <c r="B35" s="8"/>
      <c r="C35" s="26"/>
      <c r="D35" s="41" t="s">
        <v>52</v>
      </c>
      <c r="E35" s="35" t="s">
        <v>57</v>
      </c>
      <c r="F35" s="58"/>
      <c r="G35" s="58"/>
      <c r="H35" s="58"/>
      <c r="I35" s="56">
        <v>17600</v>
      </c>
      <c r="J35" s="56">
        <f t="shared" si="0"/>
        <v>1367100</v>
      </c>
      <c r="K35" s="58"/>
      <c r="L35" s="56">
        <v>1367100</v>
      </c>
      <c r="M35" s="56"/>
      <c r="N35" s="56"/>
      <c r="O35" s="56"/>
      <c r="P35" s="56"/>
      <c r="Q35" s="56"/>
      <c r="R35" s="56"/>
      <c r="S35" s="56"/>
      <c r="T35" s="56">
        <f t="shared" si="1"/>
        <v>1384700</v>
      </c>
    </row>
    <row r="36" spans="1:20" ht="15" customHeight="1">
      <c r="A36" s="18"/>
      <c r="B36" s="8"/>
      <c r="C36" s="26"/>
      <c r="D36" s="41" t="s">
        <v>53</v>
      </c>
      <c r="E36" s="35" t="s">
        <v>58</v>
      </c>
      <c r="F36" s="58"/>
      <c r="G36" s="58"/>
      <c r="H36" s="58"/>
      <c r="I36" s="56">
        <v>22900</v>
      </c>
      <c r="J36" s="56">
        <f t="shared" si="0"/>
        <v>1457600</v>
      </c>
      <c r="K36" s="58"/>
      <c r="L36" s="56">
        <v>1457600</v>
      </c>
      <c r="M36" s="56"/>
      <c r="N36" s="56"/>
      <c r="O36" s="56"/>
      <c r="P36" s="56"/>
      <c r="Q36" s="56"/>
      <c r="R36" s="56"/>
      <c r="S36" s="56"/>
      <c r="T36" s="56">
        <f t="shared" si="1"/>
        <v>1480500</v>
      </c>
    </row>
    <row r="37" spans="1:20" ht="15" customHeight="1">
      <c r="A37" s="18"/>
      <c r="B37" s="8"/>
      <c r="C37" s="26"/>
      <c r="D37" s="41" t="s">
        <v>54</v>
      </c>
      <c r="E37" s="35" t="s">
        <v>59</v>
      </c>
      <c r="F37" s="58"/>
      <c r="G37" s="58"/>
      <c r="H37" s="58"/>
      <c r="I37" s="56">
        <v>55800</v>
      </c>
      <c r="J37" s="56">
        <f t="shared" si="0"/>
        <v>2987500</v>
      </c>
      <c r="K37" s="58"/>
      <c r="L37" s="56">
        <v>2987500</v>
      </c>
      <c r="M37" s="56"/>
      <c r="N37" s="56"/>
      <c r="O37" s="56"/>
      <c r="P37" s="56"/>
      <c r="Q37" s="56"/>
      <c r="R37" s="56"/>
      <c r="S37" s="56"/>
      <c r="T37" s="56">
        <f t="shared" si="1"/>
        <v>3043300</v>
      </c>
    </row>
    <row r="38" spans="1:20" ht="15" customHeight="1">
      <c r="A38" s="18"/>
      <c r="B38" s="8"/>
      <c r="C38" s="26"/>
      <c r="D38" s="41" t="s">
        <v>55</v>
      </c>
      <c r="E38" s="35" t="s">
        <v>60</v>
      </c>
      <c r="F38" s="58"/>
      <c r="G38" s="58"/>
      <c r="H38" s="58"/>
      <c r="I38" s="56">
        <v>34000</v>
      </c>
      <c r="J38" s="56">
        <f t="shared" si="0"/>
        <v>2959200</v>
      </c>
      <c r="K38" s="58"/>
      <c r="L38" s="56">
        <v>2959200</v>
      </c>
      <c r="M38" s="56"/>
      <c r="N38" s="56"/>
      <c r="O38" s="56"/>
      <c r="P38" s="56"/>
      <c r="Q38" s="56"/>
      <c r="R38" s="56"/>
      <c r="S38" s="56"/>
      <c r="T38" s="56">
        <f t="shared" si="1"/>
        <v>2993200</v>
      </c>
    </row>
    <row r="39" spans="1:20" ht="15" customHeight="1">
      <c r="A39" s="18"/>
      <c r="B39" s="8"/>
      <c r="C39" s="26"/>
      <c r="D39" s="41" t="s">
        <v>56</v>
      </c>
      <c r="E39" s="35" t="s">
        <v>61</v>
      </c>
      <c r="F39" s="58"/>
      <c r="G39" s="58"/>
      <c r="H39" s="58"/>
      <c r="I39" s="56">
        <v>10100</v>
      </c>
      <c r="J39" s="56">
        <f t="shared" si="0"/>
        <v>911400</v>
      </c>
      <c r="K39" s="58"/>
      <c r="L39" s="56">
        <v>911400</v>
      </c>
      <c r="M39" s="56"/>
      <c r="N39" s="56"/>
      <c r="O39" s="56"/>
      <c r="P39" s="56"/>
      <c r="Q39" s="56"/>
      <c r="R39" s="56"/>
      <c r="S39" s="56"/>
      <c r="T39" s="56">
        <f t="shared" si="1"/>
        <v>921500</v>
      </c>
    </row>
    <row r="40" spans="1:20" ht="18.75">
      <c r="A40" s="18"/>
      <c r="B40" s="8"/>
      <c r="C40" s="26"/>
      <c r="D40" s="32"/>
      <c r="E40" s="38" t="s">
        <v>69</v>
      </c>
      <c r="F40" s="45">
        <f aca="true" t="shared" si="4" ref="F40:K40">SUM(F35:F39)</f>
        <v>0</v>
      </c>
      <c r="G40" s="45">
        <f t="shared" si="4"/>
        <v>0</v>
      </c>
      <c r="H40" s="45">
        <f t="shared" si="4"/>
        <v>0</v>
      </c>
      <c r="I40" s="45">
        <f t="shared" si="4"/>
        <v>140400</v>
      </c>
      <c r="J40" s="45">
        <f t="shared" si="4"/>
        <v>9682800</v>
      </c>
      <c r="K40" s="45">
        <f t="shared" si="4"/>
        <v>0</v>
      </c>
      <c r="L40" s="45">
        <f>SUM(L35:L39)</f>
        <v>9682800</v>
      </c>
      <c r="M40" s="45"/>
      <c r="N40" s="45"/>
      <c r="O40" s="45"/>
      <c r="P40" s="45"/>
      <c r="Q40" s="45">
        <f>SUM(Q35:Q39)</f>
        <v>0</v>
      </c>
      <c r="R40" s="45">
        <f>SUM(R35:R39)</f>
        <v>0</v>
      </c>
      <c r="S40" s="45">
        <f>SUM(S35:S39)</f>
        <v>0</v>
      </c>
      <c r="T40" s="56">
        <f t="shared" si="1"/>
        <v>9823200</v>
      </c>
    </row>
    <row r="41" spans="1:20" ht="28.5">
      <c r="A41" s="18"/>
      <c r="B41" s="8"/>
      <c r="C41" s="26"/>
      <c r="D41" s="32"/>
      <c r="E41" s="38" t="s">
        <v>70</v>
      </c>
      <c r="F41" s="45">
        <f>F17+F34+F40</f>
        <v>36065999.999999985</v>
      </c>
      <c r="G41" s="45">
        <f>G17+G34+G40</f>
        <v>96576800</v>
      </c>
      <c r="H41" s="45">
        <f>H17+H34+H40</f>
        <v>22805800</v>
      </c>
      <c r="I41" s="45">
        <f>I17+I34+I40</f>
        <v>7590000</v>
      </c>
      <c r="J41" s="45">
        <f aca="true" t="shared" si="5" ref="J41:T41">J17+J34+J40</f>
        <v>18833800</v>
      </c>
      <c r="K41" s="45">
        <f t="shared" si="5"/>
        <v>9151000</v>
      </c>
      <c r="L41" s="45">
        <f t="shared" si="5"/>
        <v>9682800</v>
      </c>
      <c r="M41" s="45">
        <f>M17+M34+M40</f>
        <v>0</v>
      </c>
      <c r="N41" s="45">
        <f>N17+N34+N40</f>
        <v>0</v>
      </c>
      <c r="O41" s="45">
        <f>O17+O34+O40</f>
        <v>-333800</v>
      </c>
      <c r="P41" s="45">
        <f>P17+P34+P40</f>
        <v>6554000</v>
      </c>
      <c r="Q41" s="45">
        <f t="shared" si="5"/>
        <v>0</v>
      </c>
      <c r="R41" s="45">
        <f t="shared" si="5"/>
        <v>-997600</v>
      </c>
      <c r="S41" s="45">
        <f t="shared" si="5"/>
        <v>650000</v>
      </c>
      <c r="T41" s="45">
        <f t="shared" si="5"/>
        <v>181191000</v>
      </c>
    </row>
    <row r="42" spans="1:20" ht="15" customHeight="1">
      <c r="A42" s="18"/>
      <c r="B42" s="8"/>
      <c r="C42" s="26"/>
      <c r="D42" s="41">
        <v>17100000000</v>
      </c>
      <c r="E42" s="39" t="s">
        <v>32</v>
      </c>
      <c r="F42" s="59"/>
      <c r="G42" s="56"/>
      <c r="H42" s="56"/>
      <c r="I42" s="56">
        <v>6478600</v>
      </c>
      <c r="J42" s="56">
        <f t="shared" si="0"/>
        <v>38086300</v>
      </c>
      <c r="K42" s="56">
        <v>12073300</v>
      </c>
      <c r="L42" s="56"/>
      <c r="M42" s="56">
        <v>12576400</v>
      </c>
      <c r="N42" s="56">
        <v>13436600</v>
      </c>
      <c r="O42" s="56"/>
      <c r="P42" s="56"/>
      <c r="Q42" s="56">
        <v>-90870</v>
      </c>
      <c r="R42" s="56"/>
      <c r="S42" s="56"/>
      <c r="T42" s="56">
        <f t="shared" si="1"/>
        <v>44474030</v>
      </c>
    </row>
    <row r="43" spans="1:20" ht="18" customHeight="1">
      <c r="A43" s="17">
        <v>13</v>
      </c>
      <c r="B43" s="8" t="s">
        <v>0</v>
      </c>
      <c r="C43" s="26">
        <v>0</v>
      </c>
      <c r="D43" s="27"/>
      <c r="E43" s="33" t="s">
        <v>33</v>
      </c>
      <c r="F43" s="45">
        <f aca="true" t="shared" si="6" ref="F43:T43">F41+F42</f>
        <v>36065999.999999985</v>
      </c>
      <c r="G43" s="45">
        <f t="shared" si="6"/>
        <v>96576800</v>
      </c>
      <c r="H43" s="45">
        <f>H41+H42</f>
        <v>22805800</v>
      </c>
      <c r="I43" s="45">
        <f>I41+I42</f>
        <v>14068600</v>
      </c>
      <c r="J43" s="45">
        <f t="shared" si="6"/>
        <v>56920100</v>
      </c>
      <c r="K43" s="45">
        <f t="shared" si="6"/>
        <v>21224300</v>
      </c>
      <c r="L43" s="45">
        <f t="shared" si="6"/>
        <v>9682800</v>
      </c>
      <c r="M43" s="45">
        <f t="shared" si="6"/>
        <v>12576400</v>
      </c>
      <c r="N43" s="45">
        <f t="shared" si="6"/>
        <v>13436600</v>
      </c>
      <c r="O43" s="45">
        <f t="shared" si="6"/>
        <v>-333800</v>
      </c>
      <c r="P43" s="45">
        <f t="shared" si="6"/>
        <v>6554000</v>
      </c>
      <c r="Q43" s="45">
        <f t="shared" si="6"/>
        <v>-90870</v>
      </c>
      <c r="R43" s="45">
        <f t="shared" si="6"/>
        <v>-997600</v>
      </c>
      <c r="S43" s="45">
        <f t="shared" si="6"/>
        <v>650000</v>
      </c>
      <c r="T43" s="45">
        <f t="shared" si="6"/>
        <v>225665030</v>
      </c>
    </row>
    <row r="44" spans="1:31" s="19" customFormat="1" ht="18.75" customHeight="1">
      <c r="A44" s="11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50"/>
      <c r="Q44" s="50"/>
      <c r="R44" s="2" t="s">
        <v>67</v>
      </c>
      <c r="S44" s="2"/>
      <c r="T44" s="55" t="s">
        <v>78</v>
      </c>
      <c r="U44" s="53"/>
      <c r="W44" s="52"/>
      <c r="X44" s="12"/>
      <c r="Y44" s="12"/>
      <c r="Z44" s="12"/>
      <c r="AA44" s="12"/>
      <c r="AB44" s="12"/>
      <c r="AC44" s="12"/>
      <c r="AD44" s="12"/>
      <c r="AE44" s="12"/>
    </row>
    <row r="45" spans="1:3" ht="12.75">
      <c r="A45" s="14"/>
      <c r="B45" s="20"/>
      <c r="C45" s="20"/>
    </row>
    <row r="46" spans="1:31" s="21" customFormat="1" ht="12.75">
      <c r="A46" s="22"/>
      <c r="B46" s="23"/>
      <c r="C46" s="2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21" customFormat="1" ht="12.75">
      <c r="A47" s="22"/>
      <c r="B47" s="23"/>
      <c r="C47" s="2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21" customFormat="1" ht="12.75">
      <c r="A48" s="22"/>
      <c r="B48" s="23"/>
      <c r="C48" s="2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21" customFormat="1" ht="12.75">
      <c r="A49" s="22"/>
      <c r="B49" s="23"/>
      <c r="C49" s="2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" ht="12.75">
      <c r="A50" s="14"/>
      <c r="B50" s="20"/>
      <c r="C50" s="20"/>
    </row>
    <row r="51" spans="1:3" ht="12.75">
      <c r="A51" s="14"/>
      <c r="B51" s="20"/>
      <c r="C51" s="20"/>
    </row>
    <row r="52" spans="1:3" ht="12.75">
      <c r="A52" s="14"/>
      <c r="B52" s="20"/>
      <c r="C52" s="20"/>
    </row>
    <row r="53" spans="1:3" ht="12.75">
      <c r="A53" s="14"/>
      <c r="B53" s="20"/>
      <c r="C53" s="20"/>
    </row>
    <row r="54" spans="1:3" ht="12.75">
      <c r="A54" s="14"/>
      <c r="B54" s="20"/>
      <c r="C54" s="20"/>
    </row>
    <row r="55" spans="1:3" ht="12.75">
      <c r="A55" s="14"/>
      <c r="B55" s="20"/>
      <c r="C55" s="20"/>
    </row>
    <row r="56" spans="1:3" ht="12.75">
      <c r="A56" s="14"/>
      <c r="B56" s="20"/>
      <c r="C56" s="20"/>
    </row>
    <row r="57" spans="1:3" ht="12.75">
      <c r="A57" s="14"/>
      <c r="B57" s="20"/>
      <c r="C57" s="20"/>
    </row>
    <row r="58" spans="1:3" ht="12.75">
      <c r="A58" s="14"/>
      <c r="B58" s="20"/>
      <c r="C58" s="20"/>
    </row>
    <row r="59" spans="1:3" ht="12.75">
      <c r="A59" s="14"/>
      <c r="B59" s="20"/>
      <c r="C59" s="20"/>
    </row>
    <row r="60" spans="1:3" ht="12.75">
      <c r="A60" s="14"/>
      <c r="B60" s="20"/>
      <c r="C60" s="20"/>
    </row>
    <row r="61" spans="1:3" ht="12.75">
      <c r="A61" s="14"/>
      <c r="B61" s="20"/>
      <c r="C61" s="20"/>
    </row>
    <row r="62" spans="1:3" ht="12.75">
      <c r="A62" s="14"/>
      <c r="B62" s="20"/>
      <c r="C62" s="20"/>
    </row>
    <row r="63" spans="1:3" ht="12.75">
      <c r="A63" s="14"/>
      <c r="B63" s="20"/>
      <c r="C63" s="20"/>
    </row>
    <row r="64" spans="1:3" ht="12.75">
      <c r="A64" s="14"/>
      <c r="B64" s="20"/>
      <c r="C64" s="20"/>
    </row>
    <row r="65" spans="1:3" ht="12.75">
      <c r="A65" s="14"/>
      <c r="B65" s="20"/>
      <c r="C65" s="20"/>
    </row>
    <row r="66" spans="1:3" ht="12.75">
      <c r="A66" s="14"/>
      <c r="B66" s="20"/>
      <c r="C66" s="20"/>
    </row>
    <row r="67" spans="1:3" ht="12.75">
      <c r="A67" s="14"/>
      <c r="B67" s="20"/>
      <c r="C67" s="20"/>
    </row>
    <row r="68" spans="1:3" ht="12.75">
      <c r="A68" s="14"/>
      <c r="B68" s="20"/>
      <c r="C68" s="20"/>
    </row>
    <row r="69" spans="1:3" ht="12.75">
      <c r="A69" s="14"/>
      <c r="B69" s="20"/>
      <c r="C69" s="20"/>
    </row>
    <row r="70" spans="1:3" ht="12.75">
      <c r="A70" s="14"/>
      <c r="B70" s="20"/>
      <c r="C70" s="20"/>
    </row>
    <row r="71" spans="1:3" ht="12.75">
      <c r="A71" s="14"/>
      <c r="B71" s="20"/>
      <c r="C71" s="20"/>
    </row>
    <row r="72" spans="1:3" ht="12.75">
      <c r="A72" s="14"/>
      <c r="B72" s="20"/>
      <c r="C72" s="20"/>
    </row>
    <row r="73" ht="44.25" customHeight="1">
      <c r="A73" s="14"/>
    </row>
    <row r="74" ht="12.75">
      <c r="A74" s="14"/>
    </row>
    <row r="75" ht="12.75">
      <c r="A75" s="14"/>
    </row>
    <row r="76" ht="16.5" thickBot="1">
      <c r="C76" s="24"/>
    </row>
    <row r="86" ht="45.75" customHeight="1"/>
  </sheetData>
  <sheetProtection/>
  <mergeCells count="27">
    <mergeCell ref="R10:R11"/>
    <mergeCell ref="S10:S11"/>
    <mergeCell ref="T7:T11"/>
    <mergeCell ref="K10:N10"/>
    <mergeCell ref="G9:G11"/>
    <mergeCell ref="O9:O11"/>
    <mergeCell ref="H9:H11"/>
    <mergeCell ref="R7:S7"/>
    <mergeCell ref="R8:S8"/>
    <mergeCell ref="R9:S9"/>
    <mergeCell ref="O7:P7"/>
    <mergeCell ref="O8:P8"/>
    <mergeCell ref="H4:I4"/>
    <mergeCell ref="F7:I7"/>
    <mergeCell ref="F8:I8"/>
    <mergeCell ref="J7:N7"/>
    <mergeCell ref="J8:N8"/>
    <mergeCell ref="R44:S44"/>
    <mergeCell ref="P9:P11"/>
    <mergeCell ref="F5:I5"/>
    <mergeCell ref="D7:D11"/>
    <mergeCell ref="E7:E11"/>
    <mergeCell ref="Q10:Q11"/>
    <mergeCell ref="F9:F11"/>
    <mergeCell ref="I9:I11"/>
    <mergeCell ref="J10:J11"/>
    <mergeCell ref="J9:N9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61" r:id="rId1"/>
  <headerFooter differentFirst="1" alignWithMargins="0">
    <oddHeader>&amp;C&amp;P</oddHeader>
  </headerFooter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2016-12-21T15:20:45Z</cp:lastPrinted>
  <dcterms:created xsi:type="dcterms:W3CDTF">2014-01-17T10:52:16Z</dcterms:created>
  <dcterms:modified xsi:type="dcterms:W3CDTF">2016-12-29T12:48:21Z</dcterms:modified>
  <cp:category/>
  <cp:version/>
  <cp:contentType/>
  <cp:contentStatus/>
</cp:coreProperties>
</file>